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Műtrágyák\"/>
    </mc:Choice>
  </mc:AlternateContent>
  <xr:revisionPtr revIDLastSave="0" documentId="13_ncr:1_{589180DE-D2E7-4031-983D-3BEC289753C1}" xr6:coauthVersionLast="46" xr6:coauthVersionMax="46" xr10:uidLastSave="{00000000-0000-0000-0000-000000000000}"/>
  <bookViews>
    <workbookView xWindow="14085" yWindow="30" windowWidth="14670" windowHeight="14235" xr2:uid="{00000000-000D-0000-FFFF-FFFF00000000}"/>
  </bookViews>
  <sheets>
    <sheet name="HF1_megoldás" sheetId="2" r:id="rId1"/>
    <sheet name="Műtrágya keverés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L7" i="1" s="1"/>
  <c r="B25" i="1"/>
  <c r="A25" i="1"/>
  <c r="J28" i="1"/>
  <c r="J27" i="1"/>
  <c r="J26" i="1"/>
  <c r="H28" i="1"/>
  <c r="H27" i="1"/>
  <c r="H26" i="1"/>
  <c r="F27" i="1"/>
  <c r="F28" i="1"/>
  <c r="F26" i="1"/>
  <c r="M21" i="1"/>
  <c r="M20" i="1"/>
  <c r="M19" i="1"/>
  <c r="I17" i="1"/>
  <c r="M18" i="1"/>
  <c r="I19" i="1"/>
  <c r="I20" i="1"/>
  <c r="I21" i="1"/>
  <c r="I18" i="1"/>
  <c r="M12" i="1"/>
  <c r="M13" i="1"/>
  <c r="I12" i="1"/>
  <c r="I13" i="1"/>
  <c r="M11" i="1"/>
  <c r="I10" i="1"/>
  <c r="I11" i="1"/>
  <c r="G5" i="1"/>
  <c r="G6" i="1"/>
  <c r="G4" i="1"/>
  <c r="C39" i="2"/>
  <c r="G29" i="2"/>
  <c r="G28" i="2"/>
  <c r="G27" i="2"/>
  <c r="G26" i="2"/>
  <c r="F23" i="2"/>
  <c r="F21" i="2"/>
  <c r="G10" i="2"/>
  <c r="N9" i="2"/>
  <c r="G9" i="2"/>
  <c r="N8" i="2"/>
  <c r="G8" i="2"/>
  <c r="N7" i="2"/>
  <c r="N10" i="2" s="1"/>
  <c r="G7" i="2"/>
  <c r="G11" i="2" s="1"/>
  <c r="B14" i="2" s="1"/>
  <c r="G16" i="2" s="1"/>
  <c r="J25" i="1" l="1"/>
  <c r="I25" i="1" s="1"/>
  <c r="H25" i="1"/>
  <c r="G25" i="1" s="1"/>
  <c r="F25" i="1"/>
  <c r="E25" i="1" s="1"/>
  <c r="G30" i="2"/>
  <c r="B32" i="2" s="1"/>
  <c r="H32" i="2" l="1"/>
  <c r="F34" i="2"/>
  <c r="H26" i="2"/>
  <c r="H34" i="2" l="1"/>
  <c r="B37" i="2"/>
  <c r="F38" i="2" s="1"/>
  <c r="G39" i="2" s="1"/>
  <c r="D42" i="2" s="1"/>
  <c r="E43" i="2" s="1"/>
</calcChain>
</file>

<file path=xl/sharedStrings.xml><?xml version="1.0" encoding="utf-8"?>
<sst xmlns="http://schemas.openxmlformats.org/spreadsheetml/2006/main" count="175" uniqueCount="126">
  <si>
    <t>Műtrágya  keverés</t>
  </si>
  <si>
    <t>10.       Milyen összetételű lesz a 10 kg kálium-nitrátból (13,5:0:46), és 10 kg monoammónium-foszfátból (12:62:0) álló műtrágyakeverék?</t>
  </si>
  <si>
    <t>8.       Hány kg karbamidot (N%:46,6), 50%-os kálisót és 40%-os triplefoszfátot kell összekeverni  keverékhez?</t>
  </si>
  <si>
    <r>
      <t>500 kg (10:10:10) (N%:P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%:K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O%) hatóanyagtartalmú  műtrágya keverékhez?</t>
    </r>
  </si>
  <si>
    <r>
      <t>9.       Milyen összetételű lesz (N:P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%-ban) a 10 kg monoammónium-foszfátból (12%N,62%P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), és 20 kg 50 %-os kálisóból álló műtrágyakeverék?</t>
    </r>
  </si>
  <si>
    <t>Műtr. HF1. Név:</t>
  </si>
  <si>
    <r>
      <t>1.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ammónium-szulfát savanyító hatását?</t>
    </r>
  </si>
  <si>
    <r>
      <t xml:space="preserve">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= 2.NH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</si>
  <si>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r>
      <t>2NH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+ 4O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= 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+ 4H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</si>
  <si>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</si>
  <si>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Ca(NO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</si>
  <si>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t>1 mol</t>
  </si>
  <si>
    <r>
      <t>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</si>
  <si>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t>Összetétel</t>
  </si>
  <si>
    <t>g/mol</t>
  </si>
  <si>
    <t xml:space="preserve">g/mol </t>
  </si>
  <si>
    <r>
      <t>CaCO</t>
    </r>
    <r>
      <rPr>
        <vertAlign val="subscript"/>
        <sz val="12"/>
        <color theme="1"/>
        <rFont val="Times New Roman"/>
        <family val="1"/>
        <charset val="238"/>
      </rPr>
      <t>3</t>
    </r>
  </si>
  <si>
    <t>mol N</t>
  </si>
  <si>
    <t>mol Ca</t>
  </si>
  <si>
    <t>mol H</t>
  </si>
  <si>
    <t>mol C</t>
  </si>
  <si>
    <t>mol S</t>
  </si>
  <si>
    <t>mol O</t>
  </si>
  <si>
    <t>móltömeg:</t>
  </si>
  <si>
    <t>X</t>
  </si>
  <si>
    <t>X =</t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</si>
  <si>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ammónium-szulfát savanyító hatását.</t>
    </r>
  </si>
  <si>
    <r>
      <t>2. Készítsen 500 liter, N-re nézve 1,2 vegyes %-os,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-ra nézve 0,5 vegyes %-os oldatot karbamidból és monoammónium-foszfátból. </t>
    </r>
  </si>
  <si>
    <t>Hány kg karbamidot és monoammónium-foszfátot kell bemérnie?</t>
  </si>
  <si>
    <t>1,2 % N =</t>
  </si>
  <si>
    <t xml:space="preserve"> l oldat</t>
  </si>
  <si>
    <t xml:space="preserve"> kg N</t>
  </si>
  <si>
    <r>
      <t>CO(NH</t>
    </r>
    <r>
      <rPr>
        <vertAlign val="sub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</t>
    </r>
    <r>
      <rPr>
        <vertAlign val="subscript"/>
        <sz val="12"/>
        <rFont val="Times New Roman"/>
        <family val="1"/>
        <charset val="238"/>
      </rPr>
      <t>2</t>
    </r>
  </si>
  <si>
    <t>g/mol MAP</t>
  </si>
  <si>
    <t xml:space="preserve"> mol N</t>
  </si>
  <si>
    <t xml:space="preserve"> mol H</t>
  </si>
  <si>
    <t xml:space="preserve"> mol P</t>
  </si>
  <si>
    <t xml:space="preserve"> mol O</t>
  </si>
  <si>
    <r>
      <t>2 mol MAP foszfortartalma megegyezik 1 mol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foszfortartalmával.</t>
    </r>
  </si>
  <si>
    <t xml:space="preserve"> g MAP felel meg</t>
  </si>
  <si>
    <t xml:space="preserve">X = </t>
  </si>
  <si>
    <t xml:space="preserve"> 230*2500/142 =</t>
  </si>
  <si>
    <t xml:space="preserve"> g MAP =</t>
  </si>
  <si>
    <t xml:space="preserve"> kg MAP</t>
  </si>
  <si>
    <t xml:space="preserve"> g MAP tartalmaz</t>
  </si>
  <si>
    <t xml:space="preserve"> g N-t</t>
  </si>
  <si>
    <t>4049,3*14/115 =</t>
  </si>
  <si>
    <t xml:space="preserve"> g N</t>
  </si>
  <si>
    <t>A 500 l oldathoz kell</t>
  </si>
  <si>
    <t xml:space="preserve"> g N  hiányzik még 6000-493=</t>
  </si>
  <si>
    <t>kg karbamid</t>
  </si>
  <si>
    <t>kg N</t>
  </si>
  <si>
    <t>60*5,507/28 =</t>
  </si>
  <si>
    <t>kg karbamid kell</t>
  </si>
  <si>
    <r>
      <t>mol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</si>
  <si>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mol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</si>
  <si>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r>
      <t xml:space="preserve"> g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</si>
  <si>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</si>
  <si>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t xml:space="preserve">5*1,2 = </t>
  </si>
  <si>
    <r>
      <t>MAP (NH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)</t>
    </r>
  </si>
  <si>
    <r>
      <t>0,5 %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=</t>
    </r>
  </si>
  <si>
    <r>
      <t xml:space="preserve"> kg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</si>
  <si>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t xml:space="preserve">5*0,5 = </t>
  </si>
  <si>
    <r>
      <t xml:space="preserve"> kg 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</si>
  <si>
    <r>
      <t>1 mol 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</si>
  <si>
    <r>
      <t xml:space="preserve"> 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-nak</t>
    </r>
  </si>
  <si>
    <r>
      <t xml:space="preserve">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</si>
  <si>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t>100*200/132 =</t>
  </si>
  <si>
    <t>N =</t>
  </si>
  <si>
    <t>kg keverék</t>
  </si>
  <si>
    <t>500*10%=</t>
  </si>
  <si>
    <t>N karbamid</t>
  </si>
  <si>
    <t xml:space="preserve"> kg P2O5</t>
  </si>
  <si>
    <t xml:space="preserve"> kg K2O</t>
  </si>
  <si>
    <t>kg</t>
  </si>
  <si>
    <t>kg monoammónium-foszfát</t>
  </si>
  <si>
    <t>P2O5</t>
  </si>
  <si>
    <t>N</t>
  </si>
  <si>
    <t>kg 50%-os kálisó</t>
  </si>
  <si>
    <t>K2O</t>
  </si>
  <si>
    <t>10*12%=</t>
  </si>
  <si>
    <t>A keverék össztömege: 10+20=</t>
  </si>
  <si>
    <t>100*1,2/30 =</t>
  </si>
  <si>
    <t>% N</t>
  </si>
  <si>
    <t>10*62%=</t>
  </si>
  <si>
    <t>20*50%=</t>
  </si>
  <si>
    <t>kg P2O5</t>
  </si>
  <si>
    <t>kg K2O</t>
  </si>
  <si>
    <t>100*6,2/30 =</t>
  </si>
  <si>
    <t>100*10/30 =</t>
  </si>
  <si>
    <t>% P2O5</t>
  </si>
  <si>
    <t>% K2O</t>
  </si>
  <si>
    <t>(4:20,7:33,3)</t>
  </si>
  <si>
    <t xml:space="preserve"> kg Kálium-nitrát</t>
  </si>
  <si>
    <t xml:space="preserve"> kg monoammónium-foszfát</t>
  </si>
  <si>
    <t xml:space="preserve">kg </t>
  </si>
  <si>
    <t xml:space="preserve"> kg kálium-nitrát </t>
  </si>
  <si>
    <t>10*13,5%=</t>
  </si>
  <si>
    <t>10*46%=</t>
  </si>
  <si>
    <t>össz.N=1,35+1,2 =</t>
  </si>
  <si>
    <t>A keverék össztömege: 10+10=</t>
  </si>
  <si>
    <t>100*2,55/20 =</t>
  </si>
  <si>
    <t>100*6,2/20 =</t>
  </si>
  <si>
    <t>100*4,6/20 =</t>
  </si>
  <si>
    <t>(12,8:31:23)</t>
  </si>
  <si>
    <t>11.</t>
  </si>
  <si>
    <t>összesen</t>
  </si>
  <si>
    <t>kg AN</t>
  </si>
  <si>
    <t>N%</t>
  </si>
  <si>
    <t>m N kg</t>
  </si>
  <si>
    <t>kg MAP</t>
  </si>
  <si>
    <t>kg kálium-nitrát</t>
  </si>
  <si>
    <t>kg inert</t>
  </si>
  <si>
    <r>
      <t>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= </t>
    </r>
  </si>
  <si>
    <r>
      <t>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O = </t>
    </r>
  </si>
  <si>
    <r>
      <t>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  <r>
      <rPr>
        <b/>
        <sz val="12"/>
        <color theme="1"/>
        <rFont val="Times New Roman"/>
        <family val="1"/>
        <charset val="238"/>
      </rPr>
      <t xml:space="preserve"> triplefoszfát</t>
    </r>
  </si>
  <si>
    <r>
      <t>K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 kálisó</t>
    </r>
  </si>
  <si>
    <r>
      <t>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</si>
  <si>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r>
      <t>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</si>
  <si>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kg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</si>
  <si>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% 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</si>
  <si>
    <r>
      <t xml:space="preserve"> % K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</si>
  <si>
    <r>
      <t>%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</si>
  <si>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r>
      <t>m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kg</t>
    </r>
  </si>
  <si>
    <r>
      <t>%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</si>
  <si>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m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</si>
</sst>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vertAlign val="subscript"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0" fontId="2" fillId="0" borderId="0" xfId="0" applyNumberFormat="1" applyFont="1"/>
    <xf numFmtId="0" fontId="4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5" fillId="2" borderId="0" xfId="0" applyNumberFormat="1" applyFont="1" applyFill="1"/>
    <xf numFmtId="0" fontId="4" fillId="2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164" fontId="2" fillId="3" borderId="0" xfId="1" applyNumberFormat="1" applyFont="1" applyFill="1"/>
    <xf numFmtId="0" fontId="2" fillId="3" borderId="0" xfId="0" applyFont="1" applyFill="1"/>
    <xf numFmtId="2" fontId="4" fillId="2" borderId="0" xfId="0" applyNumberFormat="1" applyFont="1" applyFill="1"/>
    <xf numFmtId="1" fontId="4" fillId="0" borderId="0" xfId="0" applyNumberFormat="1" applyFont="1"/>
    <xf numFmtId="166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9" fontId="2" fillId="0" borderId="0" xfId="1" applyFont="1"/>
    <xf numFmtId="0" fontId="4" fillId="2" borderId="0" xfId="0" applyFont="1" applyFill="1" applyAlignment="1">
      <alignment horizontal="center"/>
    </xf>
    <xf numFmtId="9" fontId="4" fillId="2" borderId="0" xfId="1" applyFont="1" applyFill="1"/>
    <xf numFmtId="165" fontId="4" fillId="2" borderId="0" xfId="0" applyNumberFormat="1" applyFont="1" applyFill="1" applyAlignment="1">
      <alignment horizontal="center"/>
    </xf>
    <xf numFmtId="165" fontId="4" fillId="0" borderId="0" xfId="0" applyNumberFormat="1" applyFont="1"/>
    <xf numFmtId="0" fontId="2" fillId="2" borderId="0" xfId="0" applyFont="1" applyFill="1" applyAlignment="1">
      <alignment horizontal="right"/>
    </xf>
    <xf numFmtId="2" fontId="2" fillId="2" borderId="0" xfId="0" applyNumberFormat="1" applyFont="1" applyFill="1"/>
    <xf numFmtId="165" fontId="4" fillId="2" borderId="0" xfId="0" applyNumberFormat="1" applyFont="1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459B-ADEF-408F-810B-674F191F146C}">
  <dimension ref="A1:N43"/>
  <sheetViews>
    <sheetView tabSelected="1" zoomScale="130" zoomScaleNormal="130" workbookViewId="0">
      <selection activeCell="C1" sqref="C1"/>
    </sheetView>
  </sheetViews>
  <sheetFormatPr defaultRowHeight="15.75" x14ac:dyDescent="0.25"/>
  <cols>
    <col min="1" max="1" width="9.85546875" style="1" customWidth="1"/>
    <col min="2" max="2" width="8.28515625" style="1" customWidth="1"/>
    <col min="3" max="3" width="12.140625" style="1" customWidth="1"/>
    <col min="4" max="7" width="9.140625" style="1"/>
    <col min="8" max="8" width="10.28515625" style="1" customWidth="1"/>
    <col min="9" max="16384" width="9.140625" style="1"/>
  </cols>
  <sheetData>
    <row r="1" spans="1:14" ht="16.5" customHeight="1" x14ac:dyDescent="0.25">
      <c r="A1" s="5" t="s">
        <v>5</v>
      </c>
    </row>
    <row r="2" spans="1:14" ht="16.5" customHeight="1" x14ac:dyDescent="0.35">
      <c r="A2" s="1" t="s">
        <v>6</v>
      </c>
    </row>
    <row r="3" spans="1:14" ht="16.5" customHeight="1" x14ac:dyDescent="0.35">
      <c r="B3" s="11" t="s">
        <v>7</v>
      </c>
      <c r="G3" s="1" t="s">
        <v>8</v>
      </c>
    </row>
    <row r="4" spans="1:14" ht="16.5" customHeight="1" x14ac:dyDescent="0.35">
      <c r="E4" s="1" t="s">
        <v>9</v>
      </c>
      <c r="F4" s="11"/>
      <c r="I4" s="1" t="s">
        <v>10</v>
      </c>
      <c r="J4" s="11"/>
    </row>
    <row r="5" spans="1:14" ht="16.5" customHeight="1" x14ac:dyDescent="0.25"/>
    <row r="6" spans="1:14" ht="16.5" customHeight="1" x14ac:dyDescent="0.35">
      <c r="B6" s="8" t="s">
        <v>11</v>
      </c>
      <c r="C6" s="8" t="s">
        <v>12</v>
      </c>
      <c r="D6" s="1" t="s">
        <v>13</v>
      </c>
      <c r="F6" s="1" t="s">
        <v>14</v>
      </c>
      <c r="G6" s="1" t="s">
        <v>15</v>
      </c>
      <c r="I6" s="8" t="s">
        <v>11</v>
      </c>
      <c r="J6" s="1" t="s">
        <v>16</v>
      </c>
      <c r="K6" s="1" t="s">
        <v>13</v>
      </c>
      <c r="M6" s="1" t="s">
        <v>14</v>
      </c>
      <c r="N6" s="1" t="s">
        <v>15</v>
      </c>
    </row>
    <row r="7" spans="1:14" ht="16.5" customHeight="1" x14ac:dyDescent="0.25">
      <c r="D7" s="8">
        <v>2</v>
      </c>
      <c r="E7" s="7" t="s">
        <v>17</v>
      </c>
      <c r="F7" s="1">
        <v>14</v>
      </c>
      <c r="G7" s="1">
        <f>D7*F7</f>
        <v>28</v>
      </c>
      <c r="K7" s="8">
        <v>1</v>
      </c>
      <c r="L7" s="7" t="s">
        <v>18</v>
      </c>
      <c r="M7" s="1">
        <v>40</v>
      </c>
      <c r="N7" s="1">
        <f>K7*M7</f>
        <v>40</v>
      </c>
    </row>
    <row r="8" spans="1:14" ht="16.5" customHeight="1" x14ac:dyDescent="0.25">
      <c r="D8" s="8">
        <v>8</v>
      </c>
      <c r="E8" s="7" t="s">
        <v>19</v>
      </c>
      <c r="F8" s="1">
        <v>1</v>
      </c>
      <c r="G8" s="1">
        <f>D8*F8</f>
        <v>8</v>
      </c>
      <c r="K8" s="8">
        <v>1</v>
      </c>
      <c r="L8" s="7" t="s">
        <v>20</v>
      </c>
      <c r="M8" s="1">
        <v>12</v>
      </c>
      <c r="N8" s="1">
        <f>K8*M8</f>
        <v>12</v>
      </c>
    </row>
    <row r="9" spans="1:14" ht="16.5" customHeight="1" x14ac:dyDescent="0.25">
      <c r="D9" s="8">
        <v>1</v>
      </c>
      <c r="E9" s="7" t="s">
        <v>21</v>
      </c>
      <c r="F9" s="1">
        <v>32</v>
      </c>
      <c r="G9" s="1">
        <f>D9*F9</f>
        <v>32</v>
      </c>
      <c r="K9" s="12">
        <v>3</v>
      </c>
      <c r="L9" s="13" t="s">
        <v>22</v>
      </c>
      <c r="M9" s="14">
        <v>16</v>
      </c>
      <c r="N9" s="14">
        <f>K9*M9</f>
        <v>48</v>
      </c>
    </row>
    <row r="10" spans="1:14" ht="16.5" customHeight="1" x14ac:dyDescent="0.25">
      <c r="D10" s="12">
        <v>4</v>
      </c>
      <c r="E10" s="13" t="s">
        <v>22</v>
      </c>
      <c r="F10" s="14">
        <v>16</v>
      </c>
      <c r="G10" s="14">
        <f>D10*F10</f>
        <v>64</v>
      </c>
      <c r="M10" s="15" t="s">
        <v>23</v>
      </c>
      <c r="N10" s="5">
        <f>SUM(N7:N9)</f>
        <v>100</v>
      </c>
    </row>
    <row r="11" spans="1:14" ht="16.5" customHeight="1" x14ac:dyDescent="0.25">
      <c r="F11" s="15" t="s">
        <v>23</v>
      </c>
      <c r="G11" s="5">
        <f>SUM(G7:G10)</f>
        <v>132</v>
      </c>
    </row>
    <row r="12" spans="1:14" ht="16.5" customHeight="1" x14ac:dyDescent="0.25"/>
    <row r="13" spans="1:14" ht="16.5" customHeight="1" x14ac:dyDescent="0.35">
      <c r="B13" s="1">
        <v>1</v>
      </c>
      <c r="C13" s="1" t="s">
        <v>54</v>
      </c>
      <c r="F13" s="1">
        <v>2</v>
      </c>
      <c r="G13" s="1" t="s">
        <v>55</v>
      </c>
    </row>
    <row r="14" spans="1:14" ht="16.5" customHeight="1" x14ac:dyDescent="0.35">
      <c r="B14" s="29">
        <f>G11</f>
        <v>132</v>
      </c>
      <c r="C14" s="30" t="s">
        <v>56</v>
      </c>
      <c r="D14" s="30"/>
      <c r="E14" s="30"/>
      <c r="F14" s="30">
        <v>200</v>
      </c>
      <c r="G14" s="30" t="s">
        <v>57</v>
      </c>
      <c r="H14" s="30"/>
      <c r="I14" s="31"/>
    </row>
    <row r="15" spans="1:14" ht="16.5" customHeight="1" x14ac:dyDescent="0.35">
      <c r="B15" s="32">
        <v>100</v>
      </c>
      <c r="C15" s="14" t="s">
        <v>56</v>
      </c>
      <c r="D15" s="16"/>
      <c r="E15" s="16"/>
      <c r="F15" s="17" t="s">
        <v>24</v>
      </c>
      <c r="G15" s="14" t="s">
        <v>57</v>
      </c>
      <c r="H15" s="14"/>
      <c r="I15" s="33"/>
    </row>
    <row r="16" spans="1:14" ht="16.5" customHeight="1" x14ac:dyDescent="0.3">
      <c r="B16" s="3"/>
      <c r="C16" s="3"/>
      <c r="D16" s="18" t="s">
        <v>25</v>
      </c>
      <c r="E16" s="3" t="s">
        <v>67</v>
      </c>
      <c r="F16" s="3"/>
      <c r="G16" s="19">
        <f>B15*F14/B14</f>
        <v>151.5151515151515</v>
      </c>
      <c r="H16" s="20" t="s">
        <v>26</v>
      </c>
    </row>
    <row r="18" spans="1:10" ht="16.5" customHeight="1" x14ac:dyDescent="0.35">
      <c r="A18" s="1" t="s">
        <v>27</v>
      </c>
    </row>
    <row r="19" spans="1:10" ht="16.5" customHeight="1" x14ac:dyDescent="0.25">
      <c r="B19" s="1" t="s">
        <v>28</v>
      </c>
    </row>
    <row r="20" spans="1:10" ht="16.5" customHeight="1" x14ac:dyDescent="0.25">
      <c r="B20" s="1" t="s">
        <v>29</v>
      </c>
      <c r="C20" s="1">
        <v>100</v>
      </c>
      <c r="D20" s="1" t="s">
        <v>30</v>
      </c>
      <c r="E20" s="1">
        <v>1.2</v>
      </c>
      <c r="F20" s="1" t="s">
        <v>31</v>
      </c>
    </row>
    <row r="21" spans="1:10" ht="16.5" customHeight="1" x14ac:dyDescent="0.35">
      <c r="C21" s="1">
        <v>500</v>
      </c>
      <c r="D21" s="1" t="s">
        <v>30</v>
      </c>
      <c r="E21" s="8" t="s">
        <v>58</v>
      </c>
      <c r="F21" s="5">
        <f>5*1.2</f>
        <v>6</v>
      </c>
      <c r="G21" s="5" t="s">
        <v>31</v>
      </c>
      <c r="H21" s="21" t="s">
        <v>59</v>
      </c>
      <c r="J21" s="22" t="s">
        <v>32</v>
      </c>
    </row>
    <row r="22" spans="1:10" ht="16.5" customHeight="1" x14ac:dyDescent="0.35">
      <c r="B22" s="8" t="s">
        <v>60</v>
      </c>
      <c r="C22" s="1">
        <v>100</v>
      </c>
      <c r="D22" s="1" t="s">
        <v>30</v>
      </c>
      <c r="E22" s="1">
        <v>0.5</v>
      </c>
      <c r="F22" s="1" t="s">
        <v>61</v>
      </c>
    </row>
    <row r="23" spans="1:10" ht="16.5" customHeight="1" x14ac:dyDescent="0.35">
      <c r="C23" s="1">
        <v>500</v>
      </c>
      <c r="D23" s="1" t="s">
        <v>30</v>
      </c>
      <c r="E23" s="8" t="s">
        <v>62</v>
      </c>
      <c r="F23" s="5">
        <f>5*0.5</f>
        <v>2.5</v>
      </c>
      <c r="G23" s="5" t="s">
        <v>63</v>
      </c>
      <c r="H23" s="21" t="s">
        <v>59</v>
      </c>
    </row>
    <row r="25" spans="1:10" ht="16.5" customHeight="1" x14ac:dyDescent="0.35">
      <c r="C25" s="23" t="s">
        <v>64</v>
      </c>
      <c r="D25" s="1" t="s">
        <v>13</v>
      </c>
      <c r="F25" s="1" t="s">
        <v>14</v>
      </c>
      <c r="G25" s="1" t="s">
        <v>33</v>
      </c>
    </row>
    <row r="26" spans="1:10" ht="16.5" customHeight="1" x14ac:dyDescent="0.25">
      <c r="D26" s="1">
        <v>1</v>
      </c>
      <c r="E26" s="1" t="s">
        <v>34</v>
      </c>
      <c r="F26" s="1">
        <v>14</v>
      </c>
      <c r="G26" s="1">
        <f>D26*F26</f>
        <v>14</v>
      </c>
      <c r="H26" s="24">
        <f>G26/G30</f>
        <v>0.12173913043478261</v>
      </c>
    </row>
    <row r="27" spans="1:10" ht="16.5" customHeight="1" x14ac:dyDescent="0.25">
      <c r="D27" s="1">
        <v>6</v>
      </c>
      <c r="E27" s="1" t="s">
        <v>35</v>
      </c>
      <c r="F27" s="1">
        <v>1</v>
      </c>
      <c r="G27" s="1">
        <f t="shared" ref="G27:G29" si="0">D27*F27</f>
        <v>6</v>
      </c>
    </row>
    <row r="28" spans="1:10" ht="16.5" customHeight="1" x14ac:dyDescent="0.25">
      <c r="D28" s="1">
        <v>1</v>
      </c>
      <c r="E28" s="1" t="s">
        <v>36</v>
      </c>
      <c r="F28" s="1">
        <v>31</v>
      </c>
      <c r="G28" s="1">
        <f t="shared" si="0"/>
        <v>31</v>
      </c>
    </row>
    <row r="29" spans="1:10" ht="16.5" customHeight="1" x14ac:dyDescent="0.25">
      <c r="D29" s="14">
        <v>4</v>
      </c>
      <c r="E29" s="14" t="s">
        <v>37</v>
      </c>
      <c r="F29" s="14">
        <v>16</v>
      </c>
      <c r="G29" s="14">
        <f t="shared" si="0"/>
        <v>64</v>
      </c>
    </row>
    <row r="30" spans="1:10" ht="16.5" customHeight="1" x14ac:dyDescent="0.25">
      <c r="F30" s="15" t="s">
        <v>23</v>
      </c>
      <c r="G30" s="5">
        <f>SUM(G26:G29)</f>
        <v>115</v>
      </c>
    </row>
    <row r="31" spans="1:10" ht="16.5" customHeight="1" x14ac:dyDescent="0.35">
      <c r="A31" s="1" t="s">
        <v>38</v>
      </c>
    </row>
    <row r="32" spans="1:10" ht="16.5" customHeight="1" x14ac:dyDescent="0.35">
      <c r="B32" s="1">
        <f>2*G30</f>
        <v>230</v>
      </c>
      <c r="C32" s="1" t="s">
        <v>39</v>
      </c>
      <c r="E32" s="1">
        <v>142</v>
      </c>
      <c r="F32" s="1" t="s">
        <v>65</v>
      </c>
      <c r="H32" s="24">
        <f>E32/B32</f>
        <v>0.61739130434782608</v>
      </c>
      <c r="I32" s="25" t="s">
        <v>66</v>
      </c>
    </row>
    <row r="33" spans="1:9" ht="16.5" customHeight="1" x14ac:dyDescent="0.35">
      <c r="B33" s="13" t="s">
        <v>24</v>
      </c>
      <c r="C33" s="14" t="s">
        <v>39</v>
      </c>
      <c r="D33" s="14"/>
      <c r="E33" s="14">
        <v>2500</v>
      </c>
      <c r="F33" s="14" t="s">
        <v>65</v>
      </c>
      <c r="G33" s="14"/>
    </row>
    <row r="34" spans="1:9" ht="16.5" customHeight="1" x14ac:dyDescent="0.25">
      <c r="C34" s="8" t="s">
        <v>40</v>
      </c>
      <c r="D34" s="1" t="s">
        <v>41</v>
      </c>
      <c r="F34" s="1">
        <f>B32*E33/E32</f>
        <v>4049.2957746478874</v>
      </c>
      <c r="G34" s="1" t="s">
        <v>42</v>
      </c>
      <c r="H34" s="26">
        <f>F34/1000</f>
        <v>4.049295774647887</v>
      </c>
      <c r="I34" s="20" t="s">
        <v>43</v>
      </c>
    </row>
    <row r="36" spans="1:9" ht="16.5" customHeight="1" x14ac:dyDescent="0.25">
      <c r="B36" s="1">
        <v>115</v>
      </c>
      <c r="C36" s="1" t="s">
        <v>44</v>
      </c>
      <c r="E36" s="1">
        <v>14</v>
      </c>
      <c r="F36" s="1" t="s">
        <v>45</v>
      </c>
    </row>
    <row r="37" spans="1:9" ht="16.5" customHeight="1" x14ac:dyDescent="0.25">
      <c r="B37" s="14">
        <f>F34</f>
        <v>4049.2957746478874</v>
      </c>
      <c r="C37" s="14" t="s">
        <v>44</v>
      </c>
      <c r="D37" s="14"/>
      <c r="E37" s="13" t="s">
        <v>24</v>
      </c>
      <c r="F37" s="14" t="s">
        <v>45</v>
      </c>
    </row>
    <row r="38" spans="1:9" ht="16.5" customHeight="1" x14ac:dyDescent="0.25">
      <c r="C38" s="8" t="s">
        <v>40</v>
      </c>
      <c r="D38" s="1" t="s">
        <v>46</v>
      </c>
      <c r="F38" s="27">
        <f>B37*E36/B36</f>
        <v>492.95774647887328</v>
      </c>
      <c r="G38" s="5" t="s">
        <v>47</v>
      </c>
    </row>
    <row r="39" spans="1:9" ht="16.5" customHeight="1" x14ac:dyDescent="0.25">
      <c r="A39" s="1" t="s">
        <v>48</v>
      </c>
      <c r="C39" s="1">
        <f>F21*1000</f>
        <v>6000</v>
      </c>
      <c r="D39" s="1" t="s">
        <v>49</v>
      </c>
      <c r="G39" s="27">
        <f>C39-F38</f>
        <v>5507.0422535211264</v>
      </c>
      <c r="H39" s="5" t="s">
        <v>47</v>
      </c>
    </row>
    <row r="41" spans="1:9" ht="16.5" customHeight="1" x14ac:dyDescent="0.25">
      <c r="B41" s="1">
        <v>60</v>
      </c>
      <c r="C41" s="1" t="s">
        <v>50</v>
      </c>
      <c r="D41" s="8">
        <v>28</v>
      </c>
      <c r="E41" s="7" t="s">
        <v>51</v>
      </c>
    </row>
    <row r="42" spans="1:9" ht="16.5" customHeight="1" x14ac:dyDescent="0.25">
      <c r="B42" s="13" t="s">
        <v>24</v>
      </c>
      <c r="C42" s="14" t="s">
        <v>50</v>
      </c>
      <c r="D42" s="28">
        <f>G39/1000</f>
        <v>5.5070422535211261</v>
      </c>
      <c r="E42" s="13" t="s">
        <v>51</v>
      </c>
    </row>
    <row r="43" spans="1:9" ht="16.5" customHeight="1" x14ac:dyDescent="0.25">
      <c r="B43" s="8" t="s">
        <v>40</v>
      </c>
      <c r="C43" s="1" t="s">
        <v>52</v>
      </c>
      <c r="E43" s="26">
        <f>B41*D42/D41</f>
        <v>11.800804828973842</v>
      </c>
      <c r="F43" s="20" t="s">
        <v>53</v>
      </c>
      <c r="G4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zoomScale="130" zoomScaleNormal="130" workbookViewId="0">
      <selection activeCell="C1" sqref="C1"/>
    </sheetView>
  </sheetViews>
  <sheetFormatPr defaultRowHeight="15.75" x14ac:dyDescent="0.25"/>
  <cols>
    <col min="1" max="4" width="9.140625" style="1"/>
    <col min="5" max="5" width="10.85546875" style="1" customWidth="1"/>
    <col min="6" max="6" width="11" style="1" customWidth="1"/>
    <col min="7" max="7" width="9.140625" style="1"/>
    <col min="8" max="8" width="11.7109375" style="1" customWidth="1"/>
    <col min="9" max="16384" width="9.140625" style="1"/>
  </cols>
  <sheetData>
    <row r="1" spans="1:17" x14ac:dyDescent="0.25">
      <c r="A1" s="1" t="s">
        <v>0</v>
      </c>
      <c r="M1" s="2"/>
      <c r="Q1" s="2"/>
    </row>
    <row r="2" spans="1:17" x14ac:dyDescent="0.25">
      <c r="A2" s="1" t="s">
        <v>2</v>
      </c>
    </row>
    <row r="3" spans="1:17" ht="18.75" x14ac:dyDescent="0.35">
      <c r="B3" s="1" t="s">
        <v>3</v>
      </c>
    </row>
    <row r="4" spans="1:17" x14ac:dyDescent="0.25">
      <c r="A4" s="34"/>
      <c r="B4" s="6">
        <v>0.1</v>
      </c>
      <c r="C4" s="8" t="s">
        <v>68</v>
      </c>
      <c r="D4" s="1">
        <v>500</v>
      </c>
      <c r="E4" s="1" t="s">
        <v>69</v>
      </c>
      <c r="F4" s="1" t="s">
        <v>70</v>
      </c>
      <c r="G4" s="1">
        <f>D4*B4</f>
        <v>50</v>
      </c>
      <c r="H4" s="4" t="s">
        <v>31</v>
      </c>
      <c r="I4" s="4">
        <v>0.46600000000000003</v>
      </c>
      <c r="J4" s="20" t="s">
        <v>71</v>
      </c>
      <c r="K4" s="20"/>
      <c r="L4" s="41">
        <f>G4/I4</f>
        <v>107.29613733905579</v>
      </c>
      <c r="M4" s="1" t="s">
        <v>74</v>
      </c>
    </row>
    <row r="5" spans="1:17" ht="18.75" x14ac:dyDescent="0.35">
      <c r="B5" s="6">
        <v>0.1</v>
      </c>
      <c r="C5" s="8" t="s">
        <v>113</v>
      </c>
      <c r="D5" s="1">
        <v>500</v>
      </c>
      <c r="E5" s="1" t="s">
        <v>69</v>
      </c>
      <c r="F5" s="1" t="s">
        <v>70</v>
      </c>
      <c r="G5" s="1">
        <f t="shared" ref="G5:G6" si="0">D5*B5</f>
        <v>50</v>
      </c>
      <c r="H5" s="4" t="s">
        <v>72</v>
      </c>
      <c r="I5" s="6">
        <v>0.4</v>
      </c>
      <c r="J5" s="20" t="s">
        <v>115</v>
      </c>
      <c r="K5" s="20"/>
      <c r="L5" s="20">
        <f t="shared" ref="L5:L6" si="1">G5/I5</f>
        <v>125</v>
      </c>
      <c r="M5" s="1" t="s">
        <v>74</v>
      </c>
    </row>
    <row r="6" spans="1:17" ht="18.75" x14ac:dyDescent="0.35">
      <c r="B6" s="6">
        <v>0.1</v>
      </c>
      <c r="C6" s="8" t="s">
        <v>114</v>
      </c>
      <c r="D6" s="1">
        <v>500</v>
      </c>
      <c r="E6" s="1" t="s">
        <v>69</v>
      </c>
      <c r="F6" s="1" t="s">
        <v>70</v>
      </c>
      <c r="G6" s="1">
        <f t="shared" si="0"/>
        <v>50</v>
      </c>
      <c r="H6" s="6" t="s">
        <v>73</v>
      </c>
      <c r="I6" s="6">
        <v>0.5</v>
      </c>
      <c r="J6" s="20" t="s">
        <v>116</v>
      </c>
      <c r="K6" s="20"/>
      <c r="L6" s="20">
        <f t="shared" si="1"/>
        <v>100</v>
      </c>
      <c r="M6" s="1" t="s">
        <v>74</v>
      </c>
    </row>
    <row r="7" spans="1:17" x14ac:dyDescent="0.25">
      <c r="C7" s="10"/>
      <c r="H7" s="6"/>
      <c r="I7" s="5"/>
      <c r="J7" s="5"/>
      <c r="K7" s="5"/>
      <c r="L7" s="38">
        <f>SUM(L4:L6)</f>
        <v>332.2961373390558</v>
      </c>
      <c r="M7" s="5" t="s">
        <v>74</v>
      </c>
    </row>
    <row r="9" spans="1:17" ht="18.75" x14ac:dyDescent="0.35">
      <c r="A9" s="1" t="s">
        <v>4</v>
      </c>
    </row>
    <row r="10" spans="1:17" x14ac:dyDescent="0.25">
      <c r="F10" s="1" t="s">
        <v>81</v>
      </c>
      <c r="I10" s="1">
        <f>B11+B13</f>
        <v>30</v>
      </c>
      <c r="J10" s="1" t="s">
        <v>95</v>
      </c>
    </row>
    <row r="11" spans="1:17" x14ac:dyDescent="0.25">
      <c r="B11" s="1">
        <v>10</v>
      </c>
      <c r="C11" s="1" t="s">
        <v>75</v>
      </c>
      <c r="F11" s="6">
        <v>0.12</v>
      </c>
      <c r="G11" s="1" t="s">
        <v>77</v>
      </c>
      <c r="H11" s="1" t="s">
        <v>80</v>
      </c>
      <c r="I11" s="1">
        <f>B11*F11</f>
        <v>1.2</v>
      </c>
      <c r="J11" s="1" t="s">
        <v>51</v>
      </c>
      <c r="L11" s="8" t="s">
        <v>82</v>
      </c>
      <c r="M11" s="35">
        <f>100*I11/$I$10</f>
        <v>4</v>
      </c>
      <c r="N11" s="36" t="s">
        <v>83</v>
      </c>
    </row>
    <row r="12" spans="1:17" ht="18.75" x14ac:dyDescent="0.35">
      <c r="B12" s="1">
        <v>10</v>
      </c>
      <c r="C12" s="1" t="s">
        <v>75</v>
      </c>
      <c r="F12" s="6">
        <v>0.62</v>
      </c>
      <c r="G12" s="6" t="s">
        <v>117</v>
      </c>
      <c r="H12" s="1" t="s">
        <v>84</v>
      </c>
      <c r="I12" s="1">
        <f t="shared" ref="I12:I13" si="2">B12*F12</f>
        <v>6.2</v>
      </c>
      <c r="J12" s="6" t="s">
        <v>61</v>
      </c>
      <c r="L12" s="8" t="s">
        <v>88</v>
      </c>
      <c r="M12" s="37">
        <f t="shared" ref="M12:M13" si="3">100*I12/$I$10</f>
        <v>20.666666666666668</v>
      </c>
      <c r="N12" s="20" t="s">
        <v>120</v>
      </c>
    </row>
    <row r="13" spans="1:17" ht="18.75" x14ac:dyDescent="0.35">
      <c r="B13" s="1">
        <v>20</v>
      </c>
      <c r="C13" s="1" t="s">
        <v>78</v>
      </c>
      <c r="F13" s="6">
        <v>0.5</v>
      </c>
      <c r="G13" s="1" t="s">
        <v>118</v>
      </c>
      <c r="H13" s="1" t="s">
        <v>85</v>
      </c>
      <c r="I13" s="1">
        <f t="shared" si="2"/>
        <v>10</v>
      </c>
      <c r="J13" s="1" t="s">
        <v>119</v>
      </c>
      <c r="L13" s="8" t="s">
        <v>89</v>
      </c>
      <c r="M13" s="37">
        <f t="shared" si="3"/>
        <v>33.333333333333336</v>
      </c>
      <c r="N13" s="20" t="s">
        <v>121</v>
      </c>
    </row>
    <row r="14" spans="1:17" x14ac:dyDescent="0.25">
      <c r="F14" s="6"/>
      <c r="K14" s="11"/>
      <c r="L14" s="39" t="s">
        <v>92</v>
      </c>
      <c r="M14" s="9"/>
    </row>
    <row r="16" spans="1:17" x14ac:dyDescent="0.25">
      <c r="A16" s="1" t="s">
        <v>1</v>
      </c>
    </row>
    <row r="17" spans="1:14" x14ac:dyDescent="0.25">
      <c r="F17" s="1" t="s">
        <v>100</v>
      </c>
      <c r="I17" s="1">
        <f>B18+B19</f>
        <v>20</v>
      </c>
      <c r="J17" s="1" t="s">
        <v>95</v>
      </c>
    </row>
    <row r="18" spans="1:14" x14ac:dyDescent="0.25">
      <c r="B18" s="1">
        <v>10</v>
      </c>
      <c r="C18" s="1" t="s">
        <v>93</v>
      </c>
      <c r="F18" s="4">
        <v>0.13500000000000001</v>
      </c>
      <c r="G18" s="1" t="s">
        <v>77</v>
      </c>
      <c r="H18" s="1" t="s">
        <v>97</v>
      </c>
      <c r="I18" s="1">
        <f>B18*F18</f>
        <v>1.35</v>
      </c>
      <c r="J18" s="1" t="s">
        <v>51</v>
      </c>
      <c r="L18" s="8" t="s">
        <v>99</v>
      </c>
      <c r="M18" s="1">
        <f>I18+I19</f>
        <v>2.5499999999999998</v>
      </c>
      <c r="N18" s="1" t="s">
        <v>51</v>
      </c>
    </row>
    <row r="19" spans="1:14" x14ac:dyDescent="0.25">
      <c r="B19" s="1">
        <v>10</v>
      </c>
      <c r="C19" s="1" t="s">
        <v>94</v>
      </c>
      <c r="F19" s="6">
        <v>0.12</v>
      </c>
      <c r="G19" s="1" t="s">
        <v>77</v>
      </c>
      <c r="H19" s="1" t="s">
        <v>80</v>
      </c>
      <c r="I19" s="1">
        <f t="shared" ref="I19:I21" si="4">B19*F19</f>
        <v>1.2</v>
      </c>
      <c r="J19" s="1" t="s">
        <v>51</v>
      </c>
      <c r="L19" s="8" t="s">
        <v>101</v>
      </c>
      <c r="M19" s="38">
        <f>100*M18/$I$17</f>
        <v>12.749999999999998</v>
      </c>
      <c r="N19" s="5" t="s">
        <v>83</v>
      </c>
    </row>
    <row r="20" spans="1:14" x14ac:dyDescent="0.25">
      <c r="B20" s="1">
        <v>10</v>
      </c>
      <c r="C20" s="1" t="s">
        <v>94</v>
      </c>
      <c r="F20" s="6">
        <v>0.62</v>
      </c>
      <c r="G20" s="1" t="s">
        <v>76</v>
      </c>
      <c r="H20" s="1" t="s">
        <v>84</v>
      </c>
      <c r="I20" s="1">
        <f t="shared" si="4"/>
        <v>6.2</v>
      </c>
      <c r="J20" s="1" t="s">
        <v>86</v>
      </c>
      <c r="L20" s="8" t="s">
        <v>102</v>
      </c>
      <c r="M20" s="5">
        <f>100*I20/$I$17</f>
        <v>31</v>
      </c>
      <c r="N20" s="5" t="s">
        <v>90</v>
      </c>
    </row>
    <row r="21" spans="1:14" x14ac:dyDescent="0.25">
      <c r="B21" s="1">
        <v>10</v>
      </c>
      <c r="C21" s="1" t="s">
        <v>96</v>
      </c>
      <c r="F21" s="6">
        <v>0.46</v>
      </c>
      <c r="G21" s="1" t="s">
        <v>79</v>
      </c>
      <c r="H21" s="1" t="s">
        <v>98</v>
      </c>
      <c r="I21" s="1">
        <f t="shared" si="4"/>
        <v>4.6000000000000005</v>
      </c>
      <c r="J21" s="1" t="s">
        <v>87</v>
      </c>
      <c r="L21" s="8" t="s">
        <v>103</v>
      </c>
      <c r="M21" s="5">
        <f>100*I21/$I$17</f>
        <v>23.000000000000004</v>
      </c>
      <c r="N21" s="5" t="s">
        <v>91</v>
      </c>
    </row>
    <row r="22" spans="1:14" x14ac:dyDescent="0.25">
      <c r="L22" s="11" t="s">
        <v>104</v>
      </c>
      <c r="M22" s="11"/>
    </row>
    <row r="23" spans="1:14" x14ac:dyDescent="0.25">
      <c r="E23" s="1">
        <v>15</v>
      </c>
      <c r="G23" s="1">
        <v>30</v>
      </c>
      <c r="I23" s="1">
        <v>15</v>
      </c>
    </row>
    <row r="24" spans="1:14" ht="18.75" x14ac:dyDescent="0.35">
      <c r="A24" s="1" t="s">
        <v>105</v>
      </c>
      <c r="E24" s="1" t="s">
        <v>108</v>
      </c>
      <c r="F24" s="1" t="s">
        <v>109</v>
      </c>
      <c r="G24" s="6" t="s">
        <v>122</v>
      </c>
      <c r="H24" s="6" t="s">
        <v>123</v>
      </c>
      <c r="I24" s="1" t="s">
        <v>124</v>
      </c>
      <c r="J24" s="1" t="s">
        <v>125</v>
      </c>
    </row>
    <row r="25" spans="1:14" x14ac:dyDescent="0.25">
      <c r="A25" s="1">
        <f>SUM(A26:A29)</f>
        <v>45</v>
      </c>
      <c r="B25" s="1">
        <f>SUM(B26:B29)</f>
        <v>100</v>
      </c>
      <c r="C25" s="1" t="s">
        <v>106</v>
      </c>
      <c r="E25" s="40">
        <f>100*F25/$B$25</f>
        <v>15.000650000000002</v>
      </c>
      <c r="F25" s="1">
        <f>SUM(F26:F28)</f>
        <v>15.000650000000002</v>
      </c>
      <c r="G25" s="40">
        <f>100*H25/$B$25</f>
        <v>30.001799999999999</v>
      </c>
      <c r="H25" s="1">
        <f>SUM(H26:H28)</f>
        <v>30.001799999999999</v>
      </c>
      <c r="I25" s="40">
        <f>100*J25/$B$25</f>
        <v>15.000599999999999</v>
      </c>
      <c r="J25" s="1">
        <f>SUM(J26:J28)</f>
        <v>15.000599999999999</v>
      </c>
    </row>
    <row r="26" spans="1:14" x14ac:dyDescent="0.25">
      <c r="A26" s="1">
        <v>6</v>
      </c>
      <c r="B26" s="1">
        <v>13.69</v>
      </c>
      <c r="C26" s="1" t="s">
        <v>107</v>
      </c>
      <c r="E26" s="1">
        <v>35</v>
      </c>
      <c r="F26" s="1">
        <f>$B26*E26/100</f>
        <v>4.7915000000000001</v>
      </c>
      <c r="G26" s="1">
        <v>0</v>
      </c>
      <c r="H26" s="1">
        <f>$B26*G26/100</f>
        <v>0</v>
      </c>
      <c r="I26" s="1">
        <v>0</v>
      </c>
      <c r="J26" s="1">
        <f>$B26*I26/100</f>
        <v>0</v>
      </c>
    </row>
    <row r="27" spans="1:14" x14ac:dyDescent="0.25">
      <c r="A27" s="1">
        <v>22</v>
      </c>
      <c r="B27" s="1">
        <v>48.39</v>
      </c>
      <c r="C27" s="1" t="s">
        <v>110</v>
      </c>
      <c r="E27" s="1">
        <v>12</v>
      </c>
      <c r="F27" s="1">
        <f t="shared" ref="F27:H28" si="5">$B27*E27/100</f>
        <v>5.8068000000000008</v>
      </c>
      <c r="G27" s="1">
        <v>62</v>
      </c>
      <c r="H27" s="1">
        <f t="shared" si="5"/>
        <v>30.001799999999999</v>
      </c>
      <c r="I27" s="1">
        <v>0</v>
      </c>
      <c r="J27" s="1">
        <f t="shared" ref="J27" si="6">$B27*I27/100</f>
        <v>0</v>
      </c>
    </row>
    <row r="28" spans="1:14" x14ac:dyDescent="0.25">
      <c r="A28" s="1">
        <v>15</v>
      </c>
      <c r="B28" s="1">
        <v>32.61</v>
      </c>
      <c r="C28" s="1" t="s">
        <v>111</v>
      </c>
      <c r="E28" s="1">
        <v>13.5</v>
      </c>
      <c r="F28" s="1">
        <f t="shared" si="5"/>
        <v>4.4023500000000002</v>
      </c>
      <c r="G28" s="1">
        <v>0</v>
      </c>
      <c r="H28" s="1">
        <f t="shared" si="5"/>
        <v>0</v>
      </c>
      <c r="I28" s="1">
        <v>46</v>
      </c>
      <c r="J28" s="1">
        <f t="shared" ref="J28" si="7">$B28*I28/100</f>
        <v>15.000599999999999</v>
      </c>
    </row>
    <row r="29" spans="1:14" x14ac:dyDescent="0.25">
      <c r="A29" s="1">
        <v>2</v>
      </c>
      <c r="B29" s="1">
        <v>5.31</v>
      </c>
      <c r="C29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HF1_megoldás</vt:lpstr>
      <vt:lpstr>Műtrágya keverés3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2021-02-28T18:39:05Z</dcterms:modified>
</cp:coreProperties>
</file>